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greg.PARADIGM\Dropbox\GREG\TECHNICAL\CALCULATORS\WEB SITE DOWNLOADS\"/>
    </mc:Choice>
  </mc:AlternateContent>
  <xr:revisionPtr revIDLastSave="0" documentId="8_{05BC2B83-332C-4507-9754-2A1A005A9854}" xr6:coauthVersionLast="45" xr6:coauthVersionMax="45" xr10:uidLastSave="{00000000-0000-0000-0000-000000000000}"/>
  <workbookProtection workbookAlgorithmName="SHA-512" workbookHashValue="gJvz4Jh4sIYQiNcXDndwixfBh8EM6ontv3GKjECqG4Zdp4BgcfLk3jAP25Bw0yHJ/aC1pkg1FdSsLJqYjLxGrg==" workbookSaltValue="Lqj1ue5qh9ivHgJgju7YDw==" workbookSpinCount="100000" lockStructure="1"/>
  <bookViews>
    <workbookView xWindow="47600" yWindow="700" windowWidth="15160" windowHeight="18400" xr2:uid="{00000000-000D-0000-FFFF-FFFF00000000}"/>
  </bookViews>
  <sheets>
    <sheet name="READ ME FIRST" sheetId="2" r:id="rId1"/>
    <sheet name="SI units" sheetId="3" r:id="rId2"/>
    <sheet name="US units" sheetId="1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C23" i="3"/>
  <c r="C20" i="1"/>
  <c r="C19" i="1"/>
  <c r="C15" i="1"/>
  <c r="F15" i="1"/>
  <c r="C21" i="1"/>
  <c r="C22" i="1"/>
  <c r="C18" i="3"/>
  <c r="C19" i="3"/>
  <c r="C20" i="3"/>
  <c r="C21" i="3"/>
  <c r="F21" i="3"/>
  <c r="C14" i="3"/>
  <c r="F14" i="3"/>
  <c r="F12" i="3"/>
  <c r="F13" i="1"/>
  <c r="F22" i="1"/>
</calcChain>
</file>

<file path=xl/sharedStrings.xml><?xml version="1.0" encoding="utf-8"?>
<sst xmlns="http://schemas.openxmlformats.org/spreadsheetml/2006/main" count="65" uniqueCount="39">
  <si>
    <t>Image contrast calculator. Front screen black levels are limited by ambient light falling on screen. (This calculator assumes projector black levels are perfect!)</t>
  </si>
  <si>
    <t>If ambient light on screen is</t>
  </si>
  <si>
    <t>foot-candle</t>
  </si>
  <si>
    <t>lux</t>
  </si>
  <si>
    <t xml:space="preserve">If the screen is </t>
  </si>
  <si>
    <t>gain</t>
  </si>
  <si>
    <t>resulting max screen black level</t>
  </si>
  <si>
    <t>nit</t>
  </si>
  <si>
    <t>so…</t>
  </si>
  <si>
    <t>If projector has</t>
  </si>
  <si>
    <t>ANSI lumens</t>
  </si>
  <si>
    <t>&amp; screen size is</t>
  </si>
  <si>
    <t>inches diagonal</t>
  </si>
  <si>
    <t>(so screen width is</t>
  </si>
  <si>
    <t>inches</t>
  </si>
  <si>
    <t>…and screen height is)</t>
  </si>
  <si>
    <t xml:space="preserve">so screen area is </t>
  </si>
  <si>
    <t>square feet</t>
  </si>
  <si>
    <t>Then screen max white can be</t>
  </si>
  <si>
    <t>So max possible contrast ratio =</t>
  </si>
  <si>
    <t>:1</t>
  </si>
  <si>
    <r>
      <t>Screen luminance from ambient light = (ambient light [lux] / 3.14 [</t>
    </r>
    <r>
      <rPr>
        <i/>
        <sz val="9"/>
        <rFont val="Verdana"/>
        <family val="2"/>
      </rPr>
      <t>pi</t>
    </r>
    <r>
      <rPr>
        <sz val="9"/>
        <rFont val="Verdana"/>
      </rPr>
      <t>]) x screen gain</t>
    </r>
  </si>
  <si>
    <r>
      <t>Screen luminance from projector = (projector lumens / (screen area [m</t>
    </r>
    <r>
      <rPr>
        <vertAlign val="superscript"/>
        <sz val="9"/>
        <rFont val="Verdana"/>
        <family val="2"/>
      </rPr>
      <t>2</t>
    </r>
    <r>
      <rPr>
        <sz val="9"/>
        <rFont val="Verdana"/>
      </rPr>
      <t>]) x screen gain / 3.14 [</t>
    </r>
    <r>
      <rPr>
        <i/>
        <sz val="9"/>
        <rFont val="Verdana"/>
        <family val="2"/>
      </rPr>
      <t>pi</t>
    </r>
    <r>
      <rPr>
        <sz val="9"/>
        <rFont val="Verdana"/>
      </rPr>
      <t>])</t>
    </r>
  </si>
  <si>
    <t>foot-lambert (fL1)</t>
  </si>
  <si>
    <t>foot-lambert (fL2)</t>
  </si>
  <si>
    <t>Screen luminance from ambient light = illuminance (foot-candle [ft-c]) x screen gain</t>
  </si>
  <si>
    <t>Screen luminance from projected light = (projector lumens / screen area) x screen gain</t>
  </si>
  <si>
    <t>mm</t>
  </si>
  <si>
    <r>
      <t>m</t>
    </r>
    <r>
      <rPr>
        <vertAlign val="superscript"/>
        <sz val="12"/>
        <rFont val="Verdana"/>
        <family val="2"/>
      </rPr>
      <t>2</t>
    </r>
  </si>
  <si>
    <t>Conversion to non-US</t>
  </si>
  <si>
    <t>Conversion to US</t>
  </si>
  <si>
    <t>foot-candle (ft-c)</t>
  </si>
  <si>
    <t>foot-lambert (fL)</t>
  </si>
  <si>
    <t>greg@visualdisplaysltd.com</t>
  </si>
  <si>
    <t>Greg Jeffreys</t>
  </si>
  <si>
    <t>This sheet is freeware, but please give credit!</t>
  </si>
  <si>
    <t>Any questions - email me!</t>
  </si>
  <si>
    <t>www.VisualDisplaysLtd.com</t>
  </si>
  <si>
    <t>Enter data in red boxes only!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</si>
</sst>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9"/>
      <name val="Verdana"/>
    </font>
    <font>
      <sz val="12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2"/>
      <color indexed="10"/>
      <name val="Verdana"/>
      <family val="2"/>
    </font>
    <font>
      <b/>
      <sz val="12"/>
      <color indexed="8"/>
      <name val="Verdana"/>
      <family val="2"/>
    </font>
    <font>
      <sz val="9"/>
      <name val="Verdana"/>
    </font>
    <font>
      <sz val="9"/>
      <color indexed="10"/>
      <name val="Verdana"/>
      <family val="2"/>
    </font>
    <font>
      <i/>
      <sz val="9"/>
      <name val="Verdana"/>
      <family val="2"/>
    </font>
    <font>
      <vertAlign val="superscript"/>
      <sz val="9"/>
      <name val="Verdana"/>
      <family val="2"/>
    </font>
    <font>
      <sz val="12"/>
      <color indexed="12"/>
      <name val="Verdana"/>
      <family val="2"/>
    </font>
    <font>
      <b/>
      <sz val="12"/>
      <color indexed="12"/>
      <name val="Verdana"/>
      <family val="2"/>
    </font>
    <font>
      <vertAlign val="superscript"/>
      <sz val="12"/>
      <name val="Verdana"/>
      <family val="2"/>
    </font>
    <font>
      <sz val="12"/>
      <color indexed="23"/>
      <name val="Verdana"/>
      <family val="2"/>
    </font>
    <font>
      <b/>
      <sz val="8"/>
      <color indexed="23"/>
      <name val="Verdana"/>
      <family val="2"/>
    </font>
    <font>
      <sz val="8"/>
      <color indexed="23"/>
      <name val="Verdana"/>
      <family val="2"/>
    </font>
    <font>
      <sz val="10"/>
      <color indexed="23"/>
      <name val="Verdana"/>
      <family val="2"/>
    </font>
    <font>
      <b/>
      <sz val="12"/>
      <color indexed="53"/>
      <name val="Verdana"/>
      <family val="2"/>
    </font>
    <font>
      <b/>
      <i/>
      <sz val="9"/>
      <name val="Verdana"/>
    </font>
    <font>
      <u/>
      <sz val="9"/>
      <color theme="10"/>
      <name val="Verdana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1" fontId="1" fillId="0" borderId="0" xfId="0" applyNumberFormat="1" applyFont="1" applyBorder="1"/>
    <xf numFmtId="164" fontId="1" fillId="0" borderId="0" xfId="0" applyNumberFormat="1" applyFont="1" applyBorder="1"/>
    <xf numFmtId="2" fontId="1" fillId="0" borderId="0" xfId="0" applyNumberFormat="1" applyFont="1" applyBorder="1"/>
    <xf numFmtId="0" fontId="10" fillId="0" borderId="0" xfId="0" applyFont="1" applyBorder="1"/>
    <xf numFmtId="0" fontId="4" fillId="0" borderId="0" xfId="0" applyFont="1" applyBorder="1" applyProtection="1"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Continuous" vertical="center" wrapText="1"/>
    </xf>
    <xf numFmtId="0" fontId="1" fillId="0" borderId="2" xfId="0" applyFont="1" applyBorder="1" applyAlignment="1">
      <alignment horizontal="centerContinuous" vertical="center" wrapText="1"/>
    </xf>
    <xf numFmtId="0" fontId="1" fillId="0" borderId="3" xfId="0" applyFont="1" applyBorder="1" applyAlignment="1">
      <alignment horizontal="centerContinuous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1" fontId="1" fillId="0" borderId="5" xfId="0" applyNumberFormat="1" applyFont="1" applyBorder="1"/>
    <xf numFmtId="0" fontId="1" fillId="0" borderId="4" xfId="0" applyFont="1" applyBorder="1" applyAlignment="1">
      <alignment horizontal="center" vertical="center"/>
    </xf>
    <xf numFmtId="2" fontId="1" fillId="0" borderId="5" xfId="0" applyNumberFormat="1" applyFont="1" applyBorder="1"/>
    <xf numFmtId="0" fontId="5" fillId="0" borderId="7" xfId="0" applyFont="1" applyBorder="1"/>
    <xf numFmtId="164" fontId="4" fillId="0" borderId="8" xfId="0" applyNumberFormat="1" applyFont="1" applyBorder="1"/>
    <xf numFmtId="0" fontId="4" fillId="0" borderId="9" xfId="0" applyFont="1" applyBorder="1"/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horizontal="centerContinuous" vertical="center"/>
    </xf>
    <xf numFmtId="0" fontId="6" fillId="0" borderId="11" xfId="0" applyFont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0" fontId="6" fillId="0" borderId="12" xfId="0" applyFont="1" applyBorder="1" applyAlignment="1">
      <alignment horizontal="centerContinuous" vertical="center" wrapText="1"/>
    </xf>
    <xf numFmtId="0" fontId="6" fillId="0" borderId="10" xfId="0" applyFont="1" applyBorder="1" applyAlignment="1">
      <alignment horizontal="centerContinuous" vertical="center" wrapText="1"/>
    </xf>
    <xf numFmtId="0" fontId="6" fillId="0" borderId="11" xfId="0" applyFont="1" applyBorder="1" applyAlignment="1">
      <alignment horizontal="centerContinuous" vertical="center" wrapText="1"/>
    </xf>
    <xf numFmtId="0" fontId="2" fillId="0" borderId="0" xfId="0" applyFont="1"/>
    <xf numFmtId="1" fontId="4" fillId="0" borderId="0" xfId="0" applyNumberFormat="1" applyFont="1" applyBorder="1" applyProtection="1">
      <protection locked="0"/>
    </xf>
    <xf numFmtId="0" fontId="3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centerContinuous" vertical="center" wrapText="1"/>
    </xf>
    <xf numFmtId="0" fontId="1" fillId="0" borderId="14" xfId="0" applyFont="1" applyBorder="1" applyAlignment="1">
      <alignment horizontal="centerContinuous" vertical="center" wrapText="1"/>
    </xf>
    <xf numFmtId="0" fontId="13" fillId="0" borderId="15" xfId="0" applyFont="1" applyBorder="1" applyAlignment="1">
      <alignment horizontal="centerContinuous" vertical="center" wrapText="1"/>
    </xf>
    <xf numFmtId="0" fontId="1" fillId="0" borderId="16" xfId="0" applyFont="1" applyBorder="1"/>
    <xf numFmtId="0" fontId="13" fillId="0" borderId="17" xfId="0" applyFont="1" applyBorder="1"/>
    <xf numFmtId="0" fontId="15" fillId="0" borderId="17" xfId="0" applyFont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/>
    <xf numFmtId="0" fontId="5" fillId="0" borderId="18" xfId="0" applyFont="1" applyBorder="1"/>
    <xf numFmtId="164" fontId="11" fillId="0" borderId="19" xfId="0" applyNumberFormat="1" applyFont="1" applyBorder="1"/>
    <xf numFmtId="164" fontId="4" fillId="0" borderId="19" xfId="0" applyNumberFormat="1" applyFont="1" applyBorder="1"/>
    <xf numFmtId="0" fontId="4" fillId="0" borderId="19" xfId="0" applyFont="1" applyBorder="1"/>
    <xf numFmtId="0" fontId="1" fillId="0" borderId="20" xfId="0" applyFont="1" applyBorder="1"/>
    <xf numFmtId="0" fontId="17" fillId="0" borderId="0" xfId="0" applyFont="1" applyBorder="1"/>
    <xf numFmtId="0" fontId="17" fillId="0" borderId="5" xfId="0" applyFont="1" applyBorder="1"/>
    <xf numFmtId="164" fontId="11" fillId="0" borderId="8" xfId="0" applyNumberFormat="1" applyFont="1" applyBorder="1"/>
    <xf numFmtId="0" fontId="16" fillId="0" borderId="13" xfId="0" applyFont="1" applyBorder="1" applyAlignment="1">
      <alignment horizontal="centerContinuous" vertical="center" wrapText="1"/>
    </xf>
    <xf numFmtId="0" fontId="13" fillId="0" borderId="16" xfId="0" applyFont="1" applyBorder="1"/>
    <xf numFmtId="1" fontId="14" fillId="0" borderId="16" xfId="0" applyNumberFormat="1" applyFont="1" applyBorder="1"/>
    <xf numFmtId="0" fontId="15" fillId="0" borderId="16" xfId="0" applyFont="1" applyBorder="1"/>
    <xf numFmtId="1" fontId="15" fillId="0" borderId="16" xfId="0" applyNumberFormat="1" applyFont="1" applyBorder="1"/>
    <xf numFmtId="0" fontId="1" fillId="0" borderId="18" xfId="0" applyFont="1" applyBorder="1"/>
    <xf numFmtId="164" fontId="14" fillId="0" borderId="16" xfId="0" applyNumberFormat="1" applyFont="1" applyBorder="1"/>
    <xf numFmtId="0" fontId="19" fillId="0" borderId="0" xfId="1"/>
    <xf numFmtId="0" fontId="18" fillId="0" borderId="0" xfId="0" applyFont="1"/>
    <xf numFmtId="0" fontId="19" fillId="0" borderId="0" xfId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15</xdr:row>
      <xdr:rowOff>56561</xdr:rowOff>
    </xdr:from>
    <xdr:to>
      <xdr:col>3</xdr:col>
      <xdr:colOff>229577</xdr:colOff>
      <xdr:row>80</xdr:row>
      <xdr:rowOff>25399</xdr:rowOff>
    </xdr:to>
    <xdr:sp macro="" textlink="">
      <xdr:nvSpPr>
        <xdr:cNvPr id="1031" name="Object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F35238C6-26A4-49EC-980F-7602127AB35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2242688</xdr:colOff>
      <xdr:row>3</xdr:row>
      <xdr:rowOff>46078</xdr:rowOff>
    </xdr:from>
    <xdr:to>
      <xdr:col>3</xdr:col>
      <xdr:colOff>247068</xdr:colOff>
      <xdr:row>12</xdr:row>
      <xdr:rowOff>90691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15E8E6-387C-415C-95FB-90BD82FBB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2688" y="471040"/>
          <a:ext cx="2317495" cy="131949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15</xdr:row>
      <xdr:rowOff>55033</xdr:rowOff>
    </xdr:from>
    <xdr:to>
      <xdr:col>3</xdr:col>
      <xdr:colOff>228600</xdr:colOff>
      <xdr:row>80</xdr:row>
      <xdr:rowOff>25400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BC708F2D-0DF3-4C39-A386-34E9023B4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50533"/>
          <a:ext cx="4504267" cy="90508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1700832</xdr:colOff>
      <xdr:row>5</xdr:row>
      <xdr:rowOff>45507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03D5F2-428C-4251-935D-D45E9CCB8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85499" cy="10265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1975908</xdr:colOff>
      <xdr:row>6</xdr:row>
      <xdr:rowOff>483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3DE166-92D1-46C6-A33C-B802D800F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0575" cy="1175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visualdisplaysltd.com/" TargetMode="External"/><Relationship Id="rId1" Type="http://schemas.openxmlformats.org/officeDocument/2006/relationships/hyperlink" Target="mailto:greg@visualdisplaysltd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visualdisplaysltd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visualdisplayslt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6"/>
  <sheetViews>
    <sheetView tabSelected="1" zoomScaleNormal="100" workbookViewId="0"/>
  </sheetViews>
  <sheetFormatPr defaultColWidth="8.8203125" defaultRowHeight="11" x14ac:dyDescent="0.3"/>
  <cols>
    <col min="1" max="1" width="42.29296875" bestFit="1" customWidth="1"/>
  </cols>
  <sheetData>
    <row r="1" spans="1:1" x14ac:dyDescent="0.3">
      <c r="A1" s="59" t="s">
        <v>35</v>
      </c>
    </row>
    <row r="2" spans="1:1" x14ac:dyDescent="0.3">
      <c r="A2" t="s">
        <v>36</v>
      </c>
    </row>
    <row r="4" spans="1:1" x14ac:dyDescent="0.3">
      <c r="A4" t="s">
        <v>34</v>
      </c>
    </row>
    <row r="5" spans="1:1" x14ac:dyDescent="0.3">
      <c r="A5" s="58" t="s">
        <v>33</v>
      </c>
    </row>
    <row r="6" spans="1:1" x14ac:dyDescent="0.3">
      <c r="A6" s="58" t="s">
        <v>37</v>
      </c>
    </row>
  </sheetData>
  <phoneticPr fontId="0" type="noConversion"/>
  <hyperlinks>
    <hyperlink ref="A5" r:id="rId1" xr:uid="{00000000-0004-0000-0000-000000000000}"/>
    <hyperlink ref="A6" r:id="rId2" xr:uid="{00000000-0004-0000-0000-000001000000}"/>
  </hyperlinks>
  <pageMargins left="0.75" right="0.75" top="1" bottom="1" header="0.5" footer="0.5"/>
  <pageSetup scale="86" orientation="portrait" horizontalDpi="1200" verticalDpi="1200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G27"/>
  <sheetViews>
    <sheetView zoomScaleNormal="100" workbookViewId="0">
      <selection activeCell="C24" sqref="C24"/>
    </sheetView>
  </sheetViews>
  <sheetFormatPr defaultColWidth="9" defaultRowHeight="15.35" x14ac:dyDescent="0.45"/>
  <cols>
    <col min="1" max="1" width="1.17578125" style="9" customWidth="1"/>
    <col min="2" max="2" width="37.3515625" style="9" customWidth="1"/>
    <col min="3" max="3" width="10.17578125" style="9" customWidth="1"/>
    <col min="4" max="4" width="1.17578125" style="9" customWidth="1"/>
    <col min="5" max="5" width="21.3515625" style="9" customWidth="1"/>
    <col min="6" max="6" width="5.64453125" style="9" customWidth="1"/>
    <col min="7" max="7" width="13" style="9" customWidth="1"/>
    <col min="8" max="16384" width="9" style="9"/>
  </cols>
  <sheetData>
    <row r="7" spans="2:7" x14ac:dyDescent="0.45">
      <c r="B7" s="58" t="s">
        <v>37</v>
      </c>
    </row>
    <row r="9" spans="2:7" ht="16.5" customHeight="1" thickBot="1" x14ac:dyDescent="0.5">
      <c r="B9" s="48" t="s">
        <v>38</v>
      </c>
    </row>
    <row r="10" spans="2:7" s="10" customFormat="1" ht="82.5" customHeight="1" x14ac:dyDescent="0.3">
      <c r="B10" s="11" t="s">
        <v>0</v>
      </c>
      <c r="C10" s="12"/>
      <c r="D10" s="12"/>
      <c r="E10" s="13"/>
      <c r="F10" s="51" t="s">
        <v>30</v>
      </c>
      <c r="G10" s="37"/>
    </row>
    <row r="11" spans="2:7" ht="9" customHeight="1" x14ac:dyDescent="0.45">
      <c r="B11" s="14"/>
      <c r="C11" s="15"/>
      <c r="D11" s="15"/>
      <c r="E11" s="16"/>
      <c r="F11" s="52"/>
      <c r="G11" s="39"/>
    </row>
    <row r="12" spans="2:7" ht="20.25" customHeight="1" x14ac:dyDescent="0.45">
      <c r="B12" s="14" t="s">
        <v>1</v>
      </c>
      <c r="C12" s="49">
        <v>150</v>
      </c>
      <c r="D12" s="15"/>
      <c r="E12" s="16" t="s">
        <v>3</v>
      </c>
      <c r="F12" s="57">
        <f>C12*0.09</f>
        <v>13.5</v>
      </c>
      <c r="G12" s="40" t="s">
        <v>31</v>
      </c>
    </row>
    <row r="13" spans="2:7" ht="20.25" customHeight="1" x14ac:dyDescent="0.45">
      <c r="B13" s="14" t="s">
        <v>4</v>
      </c>
      <c r="C13" s="49">
        <v>1</v>
      </c>
      <c r="D13" s="15"/>
      <c r="E13" s="16" t="s">
        <v>5</v>
      </c>
      <c r="F13" s="54"/>
      <c r="G13" s="40"/>
    </row>
    <row r="14" spans="2:7" ht="20.25" customHeight="1" x14ac:dyDescent="0.45">
      <c r="B14" s="14" t="s">
        <v>6</v>
      </c>
      <c r="C14" s="17">
        <f>(C12/3.1416)*C13</f>
        <v>47.746371275783041</v>
      </c>
      <c r="D14" s="17"/>
      <c r="E14" s="16" t="s">
        <v>7</v>
      </c>
      <c r="F14" s="57">
        <f>C14*0.292</f>
        <v>13.941940412528647</v>
      </c>
      <c r="G14" s="40" t="s">
        <v>32</v>
      </c>
    </row>
    <row r="15" spans="2:7" ht="20.25" customHeight="1" x14ac:dyDescent="0.45">
      <c r="B15" s="18" t="s">
        <v>8</v>
      </c>
      <c r="C15" s="15"/>
      <c r="D15" s="15"/>
      <c r="E15" s="16"/>
      <c r="F15" s="52"/>
      <c r="G15" s="39"/>
    </row>
    <row r="16" spans="2:7" ht="20.25" customHeight="1" x14ac:dyDescent="0.45">
      <c r="B16" s="14" t="s">
        <v>9</v>
      </c>
      <c r="C16" s="49">
        <v>5000</v>
      </c>
      <c r="D16" s="15"/>
      <c r="E16" s="16" t="s">
        <v>10</v>
      </c>
      <c r="F16" s="52"/>
      <c r="G16" s="39"/>
    </row>
    <row r="17" spans="1:7" ht="20.25" customHeight="1" x14ac:dyDescent="0.45">
      <c r="B17" s="14" t="s">
        <v>11</v>
      </c>
      <c r="C17" s="49">
        <v>120</v>
      </c>
      <c r="D17" s="15"/>
      <c r="E17" s="16" t="s">
        <v>12</v>
      </c>
      <c r="F17" s="52"/>
      <c r="G17" s="39"/>
    </row>
    <row r="18" spans="1:7" ht="20.25" customHeight="1" x14ac:dyDescent="0.45">
      <c r="B18" s="14" t="s">
        <v>13</v>
      </c>
      <c r="C18" s="17">
        <f>C$17/18.3*16*25.4</f>
        <v>2664.9180327868853</v>
      </c>
      <c r="D18" s="17"/>
      <c r="E18" s="16" t="s">
        <v>27</v>
      </c>
      <c r="F18" s="52"/>
      <c r="G18" s="39"/>
    </row>
    <row r="19" spans="1:7" ht="20.25" customHeight="1" x14ac:dyDescent="0.45">
      <c r="B19" s="14" t="s">
        <v>15</v>
      </c>
      <c r="C19" s="17">
        <f>C$17/18.3*9*25.4</f>
        <v>1499.016393442623</v>
      </c>
      <c r="D19" s="17"/>
      <c r="E19" s="16" t="s">
        <v>27</v>
      </c>
      <c r="F19" s="52"/>
      <c r="G19" s="39"/>
    </row>
    <row r="20" spans="1:7" ht="20.25" customHeight="1" x14ac:dyDescent="0.45">
      <c r="B20" s="14" t="s">
        <v>16</v>
      </c>
      <c r="C20" s="19">
        <f>(C18*C19)*0.000001</f>
        <v>3.9947558183284064</v>
      </c>
      <c r="D20" s="19"/>
      <c r="E20" s="16" t="s">
        <v>28</v>
      </c>
      <c r="F20" s="52"/>
      <c r="G20" s="39"/>
    </row>
    <row r="21" spans="1:7" ht="20.25" customHeight="1" x14ac:dyDescent="0.45">
      <c r="B21" s="14" t="s">
        <v>18</v>
      </c>
      <c r="C21" s="17">
        <f>(C16/C20)*C13/(3.1416)</f>
        <v>398.40875927649205</v>
      </c>
      <c r="D21" s="17"/>
      <c r="E21" s="16" t="s">
        <v>7</v>
      </c>
      <c r="F21" s="57">
        <f>C21*0.292</f>
        <v>116.33535770873567</v>
      </c>
      <c r="G21" s="40" t="s">
        <v>32</v>
      </c>
    </row>
    <row r="22" spans="1:7" ht="10.5" customHeight="1" x14ac:dyDescent="0.45">
      <c r="B22" s="14"/>
      <c r="C22" s="15"/>
      <c r="D22" s="15"/>
      <c r="E22" s="16"/>
      <c r="F22" s="38"/>
      <c r="G22" s="42"/>
    </row>
    <row r="23" spans="1:7" ht="20.25" customHeight="1" thickBot="1" x14ac:dyDescent="0.5">
      <c r="B23" s="20" t="s">
        <v>19</v>
      </c>
      <c r="C23" s="50">
        <f>(C21+C14)/C14</f>
        <v>9.3442730542868482</v>
      </c>
      <c r="D23" s="21"/>
      <c r="E23" s="22" t="s">
        <v>20</v>
      </c>
      <c r="F23" s="56"/>
      <c r="G23" s="47"/>
    </row>
    <row r="25" spans="1:7" s="23" customFormat="1" ht="25.5" customHeight="1" x14ac:dyDescent="0.3">
      <c r="A25" s="26"/>
      <c r="B25" s="27" t="s">
        <v>21</v>
      </c>
      <c r="C25" s="24"/>
      <c r="D25" s="24"/>
      <c r="E25" s="25"/>
    </row>
    <row r="26" spans="1:7" s="23" customFormat="1" ht="32.25" customHeight="1" x14ac:dyDescent="0.3">
      <c r="B26" s="27" t="s">
        <v>22</v>
      </c>
      <c r="C26" s="28"/>
      <c r="D26" s="28"/>
      <c r="E26" s="29"/>
    </row>
    <row r="27" spans="1:7" x14ac:dyDescent="0.45">
      <c r="B27" s="30"/>
    </row>
  </sheetData>
  <phoneticPr fontId="0" type="noConversion"/>
  <hyperlinks>
    <hyperlink ref="B7" r:id="rId1" xr:uid="{00000000-0004-0000-0100-000000000000}"/>
  </hyperlinks>
  <pageMargins left="0.75" right="0.75" top="1" bottom="1" header="0.5" footer="0.5"/>
  <pageSetup paperSize="9" scale="93" orientation="portrait" horizontalDpi="1200" verticalDpi="0"/>
  <headerFooter alignWithMargins="0">
    <oddFooter>&amp;L&amp;F&amp;R&amp;A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8:I27"/>
  <sheetViews>
    <sheetView zoomScaleNormal="100" workbookViewId="0">
      <selection activeCell="H20" sqref="H20"/>
    </sheetView>
  </sheetViews>
  <sheetFormatPr defaultColWidth="9" defaultRowHeight="15.35" x14ac:dyDescent="0.45"/>
  <cols>
    <col min="1" max="1" width="1.17578125" style="2" customWidth="1"/>
    <col min="2" max="2" width="37.3515625" style="2" customWidth="1"/>
    <col min="3" max="3" width="14.17578125" style="2" customWidth="1"/>
    <col min="4" max="4" width="1.17578125" style="2" customWidth="1"/>
    <col min="5" max="5" width="21.3515625" style="2" customWidth="1"/>
    <col min="6" max="6" width="6.64453125" style="2" bestFit="1" customWidth="1"/>
    <col min="7" max="7" width="3.17578125" style="2" customWidth="1"/>
    <col min="8" max="16384" width="9" style="2"/>
  </cols>
  <sheetData>
    <row r="8" spans="2:7" x14ac:dyDescent="0.45">
      <c r="B8" s="60" t="s">
        <v>37</v>
      </c>
    </row>
    <row r="10" spans="2:7" ht="15.7" thickBot="1" x14ac:dyDescent="0.5">
      <c r="B10" s="48" t="s">
        <v>38</v>
      </c>
    </row>
    <row r="11" spans="2:7" s="1" customFormat="1" ht="82.5" customHeight="1" x14ac:dyDescent="0.3">
      <c r="B11" s="35" t="s">
        <v>0</v>
      </c>
      <c r="C11" s="36"/>
      <c r="D11" s="36"/>
      <c r="E11" s="36"/>
      <c r="F11" s="51" t="s">
        <v>29</v>
      </c>
      <c r="G11" s="37"/>
    </row>
    <row r="12" spans="2:7" ht="9" customHeight="1" x14ac:dyDescent="0.45">
      <c r="B12" s="38"/>
      <c r="F12" s="52"/>
      <c r="G12" s="39"/>
    </row>
    <row r="13" spans="2:7" ht="20.25" customHeight="1" x14ac:dyDescent="0.45">
      <c r="B13" s="38" t="s">
        <v>1</v>
      </c>
      <c r="C13" s="31">
        <v>15</v>
      </c>
      <c r="E13" s="2" t="s">
        <v>2</v>
      </c>
      <c r="F13" s="53">
        <f>10.76*C13</f>
        <v>161.4</v>
      </c>
      <c r="G13" s="40" t="s">
        <v>3</v>
      </c>
    </row>
    <row r="14" spans="2:7" ht="20.25" customHeight="1" x14ac:dyDescent="0.45">
      <c r="B14" s="38" t="s">
        <v>4</v>
      </c>
      <c r="C14" s="7">
        <v>1</v>
      </c>
      <c r="E14" s="2" t="s">
        <v>5</v>
      </c>
      <c r="F14" s="54"/>
      <c r="G14" s="40"/>
    </row>
    <row r="15" spans="2:7" ht="20.25" customHeight="1" x14ac:dyDescent="0.45">
      <c r="B15" s="38" t="s">
        <v>6</v>
      </c>
      <c r="C15" s="3">
        <f>C13*C14</f>
        <v>15</v>
      </c>
      <c r="E15" s="2" t="s">
        <v>24</v>
      </c>
      <c r="F15" s="55">
        <f>C15*3.43</f>
        <v>51.45</v>
      </c>
      <c r="G15" s="40" t="s">
        <v>7</v>
      </c>
    </row>
    <row r="16" spans="2:7" ht="20.25" customHeight="1" x14ac:dyDescent="0.45">
      <c r="B16" s="41" t="s">
        <v>8</v>
      </c>
      <c r="F16" s="52"/>
      <c r="G16" s="39"/>
    </row>
    <row r="17" spans="2:9" ht="20.25" customHeight="1" x14ac:dyDescent="0.45">
      <c r="B17" s="38" t="s">
        <v>9</v>
      </c>
      <c r="C17" s="7">
        <v>5000</v>
      </c>
      <c r="E17" s="2" t="s">
        <v>10</v>
      </c>
      <c r="F17" s="52"/>
      <c r="G17" s="39"/>
    </row>
    <row r="18" spans="2:9" ht="20.25" customHeight="1" x14ac:dyDescent="0.45">
      <c r="B18" s="38" t="s">
        <v>11</v>
      </c>
      <c r="C18" s="7">
        <v>120</v>
      </c>
      <c r="E18" s="2" t="s">
        <v>12</v>
      </c>
      <c r="F18" s="52"/>
      <c r="G18" s="39"/>
    </row>
    <row r="19" spans="2:9" ht="20.25" customHeight="1" x14ac:dyDescent="0.45">
      <c r="B19" s="38" t="s">
        <v>13</v>
      </c>
      <c r="C19" s="3">
        <f>C$18/18.3*16</f>
        <v>104.91803278688525</v>
      </c>
      <c r="D19" s="3"/>
      <c r="E19" s="2" t="s">
        <v>14</v>
      </c>
      <c r="F19" s="52"/>
      <c r="G19" s="39"/>
    </row>
    <row r="20" spans="2:9" ht="20.25" customHeight="1" x14ac:dyDescent="0.45">
      <c r="B20" s="38" t="s">
        <v>15</v>
      </c>
      <c r="C20" s="3">
        <f>C$18/18.3*9</f>
        <v>59.016393442622956</v>
      </c>
      <c r="D20" s="3"/>
      <c r="E20" s="2" t="s">
        <v>14</v>
      </c>
      <c r="F20" s="52"/>
      <c r="G20" s="39"/>
    </row>
    <row r="21" spans="2:9" ht="20.25" customHeight="1" x14ac:dyDescent="0.45">
      <c r="B21" s="38" t="s">
        <v>16</v>
      </c>
      <c r="C21" s="4">
        <f>(C19*C20)/144</f>
        <v>42.999193765116907</v>
      </c>
      <c r="D21" s="5"/>
      <c r="E21" s="2" t="s">
        <v>17</v>
      </c>
      <c r="F21" s="52"/>
      <c r="G21" s="39"/>
    </row>
    <row r="22" spans="2:9" ht="20.25" customHeight="1" x14ac:dyDescent="0.45">
      <c r="B22" s="38" t="s">
        <v>18</v>
      </c>
      <c r="C22" s="3">
        <f>(C17/C21)*C14</f>
        <v>116.28124999999999</v>
      </c>
      <c r="D22" s="3"/>
      <c r="E22" s="2" t="s">
        <v>23</v>
      </c>
      <c r="F22" s="55">
        <f>C22*3.43</f>
        <v>398.84468749999996</v>
      </c>
      <c r="G22" s="40" t="s">
        <v>7</v>
      </c>
    </row>
    <row r="23" spans="2:9" ht="10.5" customHeight="1" x14ac:dyDescent="0.45">
      <c r="B23" s="38"/>
      <c r="F23" s="38"/>
      <c r="G23" s="42"/>
    </row>
    <row r="24" spans="2:9" ht="20.25" customHeight="1" thickBot="1" x14ac:dyDescent="0.5">
      <c r="B24" s="43" t="s">
        <v>19</v>
      </c>
      <c r="C24" s="44">
        <f>(C22+C15)/C15</f>
        <v>8.7520833333333332</v>
      </c>
      <c r="D24" s="45"/>
      <c r="E24" s="46" t="s">
        <v>20</v>
      </c>
      <c r="F24" s="56"/>
      <c r="G24" s="47"/>
      <c r="H24" s="6"/>
      <c r="I24" s="6"/>
    </row>
    <row r="26" spans="2:9" s="8" customFormat="1" x14ac:dyDescent="0.3">
      <c r="B26" s="32" t="s">
        <v>25</v>
      </c>
      <c r="C26" s="33"/>
      <c r="D26" s="33"/>
      <c r="E26" s="33"/>
      <c r="F26" s="33"/>
      <c r="G26" s="34"/>
    </row>
    <row r="27" spans="2:9" s="8" customFormat="1" x14ac:dyDescent="0.3">
      <c r="B27" s="32" t="s">
        <v>26</v>
      </c>
      <c r="C27" s="33"/>
      <c r="D27" s="33"/>
      <c r="E27" s="33"/>
      <c r="F27" s="33"/>
      <c r="G27" s="34"/>
    </row>
  </sheetData>
  <sheetProtection selectLockedCells="1"/>
  <phoneticPr fontId="0" type="noConversion"/>
  <hyperlinks>
    <hyperlink ref="B8" r:id="rId1" xr:uid="{00000000-0004-0000-0200-000000000000}"/>
  </hyperlinks>
  <pageMargins left="0.75" right="0.75" top="1" bottom="1" header="0.5" footer="0.5"/>
  <pageSetup paperSize="9" orientation="portrait" horizontalDpi="1200" verticalDpi="0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 FIRST</vt:lpstr>
      <vt:lpstr>SI units</vt:lpstr>
      <vt:lpstr>US 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Jeffreys</dc:creator>
  <cp:lastModifiedBy>Greg Jeffreys (VDL)</cp:lastModifiedBy>
  <cp:lastPrinted>2005-09-09T15:37:45Z</cp:lastPrinted>
  <dcterms:created xsi:type="dcterms:W3CDTF">2005-06-08T18:12:31Z</dcterms:created>
  <dcterms:modified xsi:type="dcterms:W3CDTF">2020-03-04T16:45:12Z</dcterms:modified>
</cp:coreProperties>
</file>